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عيون الجواء\الميزانية\2024م\الملفات الربعية\"/>
    </mc:Choice>
  </mc:AlternateContent>
  <xr:revisionPtr revIDLastSave="0" documentId="8_{F6335A03-0617-409D-A73E-5AB6BBD9C8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D278" i="1" s="1"/>
  <c r="H276" i="1"/>
  <c r="D276" i="1" s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E183" i="1"/>
  <c r="E171" i="1"/>
  <c r="D171" i="1" s="1"/>
  <c r="E169" i="1"/>
  <c r="E167" i="1"/>
  <c r="D167" i="1" s="1"/>
  <c r="E165" i="1"/>
  <c r="E163" i="1"/>
  <c r="D163" i="1" s="1"/>
  <c r="E161" i="1"/>
  <c r="D161" i="1" s="1"/>
  <c r="E159" i="1"/>
  <c r="E157" i="1"/>
  <c r="D157" i="1" s="1"/>
  <c r="E155" i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D74" i="1" s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8" i="1"/>
  <c r="D159" i="1"/>
  <c r="D160" i="1"/>
  <c r="D162" i="1"/>
  <c r="D164" i="1"/>
  <c r="D165" i="1"/>
  <c r="D166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7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F211" i="1" l="1"/>
  <c r="F210" i="1" s="1"/>
  <c r="E88" i="1"/>
  <c r="D88" i="1" s="1"/>
  <c r="H264" i="1"/>
  <c r="D264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E28" i="4" s="1"/>
  <c r="K9" i="8" s="1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23" i="2" l="1"/>
  <c r="P11" i="2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<sst xmlns="http://schemas.openxmlformats.org/spreadsheetml/2006/main" count="554" uniqueCount="447">
  <si>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</si>
  <si>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</si>
  <si>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</si>
  <si>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</si>
  <si>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</si>
  <si>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</si>
  <si>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</si>
  <si>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</si>
  <si>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</si>
  <si>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</si>
  <si>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</si>
  <si>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</si>
  <si>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</si>
  <si>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</si>
  <si>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</si>
  <si>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</si>
  <si>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</si>
  <si>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</si>
  <si>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</si>
  <si>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</si>
  <si>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</si>
  <si>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</si>
  <si>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</si>
  <si>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</si>
  <si>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</si>
  <si>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</si>
  <si>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</si>
  <si>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</si>
  <si>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</si>
  <si>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</si>
  <si>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</si>
  <si>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</si>
  <si>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</si>
  <si>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</si>
  <si>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</si>
  <si>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</si>
  <si>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</si>
  <si>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</si>
  <si>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</si>
  <si>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</si>
  <si>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</si>
  <si>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</si>
  <si>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</si>
  <si>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</si>
  <si>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</si>
  <si>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</si>
  <si>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</si>
  <si>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</si>
  <si>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</si>
  <si>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</si>
  <si>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</si>
  <si>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</si>
  <si>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</si>
  <si>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</si>
  <si>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</si>
  <si>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</si>
  <si>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</si>
  <si>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</si>
  <si>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</si>
  <si>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</si>
  <si>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</si>
  <si>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</si>
  <si>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</si>
  <si>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</si>
  <si>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</si>
  <si>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</si>
  <si>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</si>
  <si>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</si>
  <si>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</si>
  <si>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</si>
  <si>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</si>
  <si>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</si>
  <si>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</si>
  <si>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</si>
  <si>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</si>
  <si>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</si>
  <si>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</si>
  <si>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</si>
  <si>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</si>
  <si>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</si>
  <si>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</si>
  <si>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</si>
  <si>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</si>
  <si>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</si>
  <si>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</si>
  <si>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</si>
  <si>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</si>
  <si>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</si>
  <si>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</si>
  <si>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</si>
  <si>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</si>
  <si>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</si>
  <si>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</si>
  <si>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</si>
  <si>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</si>
  <si>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</si>
  <si>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</si>
  <si>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</si>
  <si>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</si>
  <si>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</si>
  <si>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</si>
  <si>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</si>
  <si>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</si>
  <si>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</si>
  <si>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</si>
  <si>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</si>
  <si>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</si>
  <si>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</si>
  <si>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</si>
  <si>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</si>
  <si>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</si>
  <si>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</si>
  <si>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</si>
  <si>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</si>
  <si>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</si>
  <si>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</si>
  <si>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</si>
  <si>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</si>
  <si>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</si>
  <si>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</si>
  <si>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</si>
  <si>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</si>
  <si>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</si>
  <si>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</si>
  <si>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</si>
  <si>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</si>
  <si>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</si>
  <si>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</si>
  <si>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</si>
  <si>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</si>
  <si>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</si>
  <si>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</si>
  <si>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</si>
  <si>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</si>
  <si>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</si>
  <si>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</si>
  <si>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</si>
  <si>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</si>
  <si>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</si>
  <si>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</si>
  <si>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</si>
  <si>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</si>
  <si>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</si>
  <si>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</si>
  <si>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</si>
  <si>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</si>
  <si>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</si>
  <si>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</si>
  <si>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</si>
  <si>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</si>
  <si>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</si>
  <si>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</si>
  <si>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</si>
  <si>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</si>
  <si>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</si>
  <si>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</si>
  <si>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</si>
  <si>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</si>
  <si>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</si>
  <si>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</si>
  <si>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</si>
  <si>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</si>
  <si>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</si>
  <si>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</si>
  <si>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</si>
  <si>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</si>
  <si>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</si>
  <si>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</si>
  <si>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</si>
  <si>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</si>
  <si>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</si>
  <si>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</si>
  <si>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</si>
  <si>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</si>
  <si>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</si>
  <si>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</si>
  <si>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</si>
  <si>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</si>
  <si>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</si>
  <si>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</si>
  <si>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</si>
  <si>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</si>
  <si>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</si>
  <si>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</si>
  <si>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</si>
  <si>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</si>
  <si>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</si>
  <si>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</si>
  <si>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</si>
  <si>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</si>
  <si>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</si>
  <si>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</si>
  <si>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</si>
  <si>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</si>
  <si>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</si>
  <si>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</si>
  <si>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</si>
  <si>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</si>
  <si>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</si>
  <si>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</si>
  <si>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</si>
  <si>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</si>
  <si>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</si>
  <si>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</si>
  <si>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</si>
  <si>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</si>
  <si>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</si>
  <si>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</si>
  <si>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</si>
  <si>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</si>
  <si>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</si>
  <si>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</si>
  <si>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</si>
  <si>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</si>
  <si>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</si>
  <si>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</si>
  <si>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</si>
  <si>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</si>
  <si>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</si>
  <si>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</si>
  <si>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</si>
  <si>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</si>
  <si>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</si>
  <si>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</si>
  <si>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</si>
  <si>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</si>
  <si>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</si>
  <si>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</si>
  <si>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</si>
  <si>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</si>
  <si>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</si>
  <si>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</si>
  <si>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</si>
  <si>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</si>
  <si>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</si>
  <si>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</si>
  <si>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</si>
  <si>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</si>
  <si>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</si>
  <si>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</si>
  <si>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</si>
  <si>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</si>
  <si>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</si>
  <si>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</si>
  <si>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</si>
  <si>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</si>
  <si>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</si>
  <si>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</si>
  <si>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</si>
  <si>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</si>
  <si>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</si>
  <si>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</si>
  <si>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</si>
  <si>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</si>
  <si>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</si>
  <si>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</si>
  <si>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</si>
  <si>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</si>
  <si>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</si>
  <si>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</si>
  <si>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</si>
  <si>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</si>
  <si>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</si>
  <si>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</si>
  <si>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</si>
  <si>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</si>
  <si>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</si>
  <si>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</si>
  <si>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</si>
  <si>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</si>
  <si>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</si>
  <si>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</si>
  <si>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</si>
  <si>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</si>
  <si>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</si>
  <si>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</si>
  <si>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</si>
  <si>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</si>
  <si>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</si>
  <si>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</si>
  <si>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</si>
  <si>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</si>
  <si>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</si>
  <si>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</si>
  <si>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</si>
  <si>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</si>
  <si>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</si>
  <si>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</si>
  <si>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</si>
  <si>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</si>
  <si>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</si>
  <si>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</si>
  <si>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</si>
  <si>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</si>
  <si>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</si>
  <si>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</si>
  <si>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</si>
  <si>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</si>
  <si>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</si>
  <si>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</si>
  <si>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</si>
  <si>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</si>
  <si>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</si>
  <si>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</si>
  <si>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</si>
  <si>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</si>
  <si>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</si>
  <si>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</si>
  <si>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</si>
  <si>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</si>
  <si>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</si>
  <si>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</si>
  <si>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</si>
  <si>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</si>
  <si>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</si>
  <si>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</si>
  <si>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</si>
  <si>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</si>
  <si>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</si>
  <si>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</si>
  <si>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</si>
  <si>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</si>
  <si>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</si>
  <si>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</si>
  <si>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</si>
  <si>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</si>
  <si>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</si>
  <si>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</si>
  <si>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</si>
  <si>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</si>
  <si>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</si>
  <si>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</si>
  <si>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</si>
  <si>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</si>
  <si>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</si>
  <si>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</si>
  <si>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</si>
  <si>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</si>
  <si>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</si>
  <si>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</si>
  <si>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</si>
  <si>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</si>
  <si>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</si>
  <si>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</si>
  <si>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</si>
  <si>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</si>
  <si>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</si>
  <si>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</si>
  <si>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</si>
  <si>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</si>
  <si>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</si>
  <si>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</si>
  <si>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</si>
  <si>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</si>
  <si>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</si>
  <si>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</si>
  <si>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</si>
  <si>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</si>
  <si>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</si>
  <si>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</si>
  <si>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</si>
  <si>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</si>
  <si>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</si>
  <si>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</si>
  <si>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</si>
  <si>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</si>
  <si>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</si>
  <si>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</si>
  <si>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</si>
  <si>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</si>
  <si>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</si>
  <si>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</si>
  <si>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</si>
  <si>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</si>
  <si>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</si>
  <si>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</si>
  <si>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</si>
  <si>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</si>
  <si>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</si>
  <si>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</si>
  <si>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</si>
  <si>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</si>
  <si>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</si>
  <si>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</si>
  <si>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</si>
  <si>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</si>
  <si>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</si>
  <si>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</si>
  <si>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</si>
  <si>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</si>
  <si>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</si>
  <si>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</si>
  <si>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</si>
  <si>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</si>
  <si>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</si>
  <si>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</si>
  <si>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</si>
  <si>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</si>
  <si>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</si>
  <si>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</si>
  <si>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</si>
  <si>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</si>
  <si>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</si>
  <si>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</si>
  <si>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</si>
  <si>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</si>
  <si>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</si>
  <si>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</si>
  <si>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</si>
  <si>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</si>
  <si>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</si>
  <si>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</si>
  <si>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</si>
  <si>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</si>
  <si>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</si>
  <si>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</si>
  <si>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</si>
  <si>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</si>
  <si>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</si>
  <si>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</si>
  <si>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</si>
  <si>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</si>
  <si>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</si>
  <si>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</si>
  <si>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</si>
  <si>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</si>
  <si>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</si>
  <si>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</si>
  <si>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</si>
  <si>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</si>
  <si>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</si>
  <si>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</si>
  <si>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</si>
  <si>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</si>
  <si>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</si>
  <si>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</si>
  <si>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</si>
  <si>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</si>
  <si>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</si>
  <si>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</si>
  <si>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</si>
  <si>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</si>
  <si>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</si>
  <si>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1 / 2024      الى 31 / 3 / 2024    </t>
  </si>
  <si>
    <t xml:space="preserve">تقرير بالأصول الثابتة بتاريخ 31 /  3 /   2024م </t>
  </si>
  <si>
    <t>تقرير بالإلتزامات وصافي اًلأصول بتاريخ 31 /  3 /    2024م</t>
  </si>
  <si>
    <t xml:space="preserve">تقرير إيرادات ومصروفات البرامج والأنشطة المقيدة للفترة من 1 /  1 / 2024م      الى  31 / 3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</si>
</sst>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2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88" xfId="0" applyNumberFormat="1" applyFont="1" applyBorder="1" applyProtection="1">
      <protection locked="0"/>
    </xf>
    <xf numFmtId="4" fontId="67" fillId="0" borderId="26" xfId="0" applyNumberFormat="1" applyFont="1" applyBorder="1" applyProtection="1">
      <protection locked="0"/>
    </xf>
    <xf numFmtId="4" fontId="67" fillId="0" borderId="77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77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251459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86E4F58A-1EEF-4E18-B0A3-C119A9E718AD}"/>
            </a:ext>
          </a:extLst>
        </xdr:cNvPr>
        <xdr:cNvSpPr txBox="1"/>
      </xdr:nvSpPr>
      <xdr:spPr>
        <a:xfrm>
          <a:off x="11230714141" y="180975"/>
          <a:ext cx="573785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جمعية التنمية الأهلية بعيون الجواء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4897549.95</a:t>
          </a:r>
          <a:r>
            <a:rPr lang="ar-SA" sz="1400"/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:1443/09/18هـ      ترخيص رقم 4234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1443/09/18هـ      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عيون الجواء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0553661144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0533489064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oyoon.al.jiwa@gmail.com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J11" sqref="J11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4897549.95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7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301">
        <v>92500</v>
      </c>
      <c r="H10" s="219"/>
      <c r="I10" s="217"/>
      <c r="J10" s="219"/>
      <c r="K10" s="219"/>
      <c r="L10" s="219"/>
      <c r="N10" s="141">
        <f t="shared" si="0"/>
        <v>92500</v>
      </c>
      <c r="O10" s="141">
        <f t="shared" si="1"/>
        <v>0</v>
      </c>
      <c r="P10" s="141">
        <f t="shared" si="2"/>
        <v>92500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301">
        <v>10000</v>
      </c>
      <c r="I11" s="217"/>
      <c r="J11" s="219"/>
      <c r="K11" s="219"/>
      <c r="L11" s="219"/>
      <c r="N11" s="141">
        <f t="shared" si="0"/>
        <v>0</v>
      </c>
      <c r="O11" s="141">
        <f t="shared" si="1"/>
        <v>10000</v>
      </c>
      <c r="P11" s="141">
        <f t="shared" si="2"/>
        <v>10000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92500</v>
      </c>
      <c r="H12" s="152">
        <f t="shared" si="3"/>
        <v>10000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92500</v>
      </c>
      <c r="O12" s="6">
        <f t="shared" si="1"/>
        <v>10000</v>
      </c>
      <c r="P12" s="6">
        <f t="shared" si="2"/>
        <v>102500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301">
        <v>254234.51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254234.51</v>
      </c>
      <c r="O14" s="141">
        <f t="shared" si="1"/>
        <v>0</v>
      </c>
      <c r="P14" s="141">
        <f t="shared" si="2"/>
        <v>254234.51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254234.51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254234.51</v>
      </c>
      <c r="O19" s="6">
        <f t="shared" si="1"/>
        <v>0</v>
      </c>
      <c r="P19" s="6">
        <f t="shared" si="2"/>
        <v>254234.51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254234.51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92500</v>
      </c>
      <c r="H26" s="153">
        <f t="shared" si="6"/>
        <v>10000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346734.51</v>
      </c>
      <c r="O26" s="9">
        <f t="shared" si="1"/>
        <v>10000</v>
      </c>
      <c r="P26" s="9">
        <f t="shared" si="2"/>
        <v>356734.51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C241" sqref="C241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161841.06</v>
      </c>
      <c r="E5" s="223">
        <f>E6</f>
        <v>39227.05999999999</v>
      </c>
      <c r="F5" s="224">
        <f>F210</f>
        <v>122614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39227.05999999999</v>
      </c>
      <c r="E6" s="226">
        <f>E7+E38+E134+E190</f>
        <v>39227.05999999999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1290</v>
      </c>
      <c r="E7" s="226">
        <f>E8+E17</f>
        <v>1290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1290</v>
      </c>
      <c r="E8" s="226">
        <f>SUM(E9:E16)</f>
        <v>1290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1290</v>
      </c>
      <c r="E16" s="226">
        <v>1290</v>
      </c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37937.05999999999</v>
      </c>
      <c r="E134" s="226">
        <f>SUM(E135,E137,E144,E150,E155,E157,E159,E161,E163,E165,E167,E169,E171,E183)</f>
        <v>37937.05999999999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37047</v>
      </c>
      <c r="E137" s="226">
        <f>SUM(E138:E143)</f>
        <v>37047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37047</v>
      </c>
      <c r="E139" s="226">
        <v>37047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32.14</v>
      </c>
      <c r="E155" s="226">
        <f>E156</f>
        <v>32.14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32.14</v>
      </c>
      <c r="E156" s="226">
        <v>32.14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229.35</v>
      </c>
      <c r="E159" s="226">
        <f>E160</f>
        <v>229.35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229.35</v>
      </c>
      <c r="E160" s="226">
        <v>229.35</v>
      </c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105</v>
      </c>
      <c r="E165" s="226">
        <f>E166</f>
        <v>105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105</v>
      </c>
      <c r="E166" s="226">
        <v>105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95.63</v>
      </c>
      <c r="E167" s="226">
        <f>E168</f>
        <v>95.63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95.63</v>
      </c>
      <c r="E168" s="226">
        <v>95.63</v>
      </c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154.81</v>
      </c>
      <c r="E169" s="226">
        <f>E170</f>
        <v>154.81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154.81</v>
      </c>
      <c r="E170" s="226">
        <v>154.81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273.13</v>
      </c>
      <c r="E171" s="226">
        <f>SUM(E172:E182)</f>
        <v>273.13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273.13</v>
      </c>
      <c r="E172" s="226">
        <v>273.13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122614</v>
      </c>
      <c r="E210" s="228"/>
      <c r="F210" s="227">
        <f>SUM(F211,F249)</f>
        <v>122614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122614</v>
      </c>
      <c r="E211" s="232"/>
      <c r="F211" s="227">
        <f>SUM(F212,F214,F223,F232,F238)</f>
        <v>122614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13500</v>
      </c>
      <c r="E214" s="232"/>
      <c r="F214" s="227">
        <f>SUM(F215:F222)</f>
        <v>13500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13500</v>
      </c>
      <c r="E222" s="232"/>
      <c r="F222" s="227">
        <v>13500</v>
      </c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109114</v>
      </c>
      <c r="E238" s="232"/>
      <c r="F238" s="227">
        <f>SUM(F239:F248)</f>
        <v>109114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16100</v>
      </c>
      <c r="E240" s="232"/>
      <c r="F240" s="227">
        <v>16100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0</v>
      </c>
      <c r="E243" s="232"/>
      <c r="F243" s="227"/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93014</v>
      </c>
      <c r="E244" s="232"/>
      <c r="F244" s="227">
        <v>93014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161841.06</v>
      </c>
      <c r="E293" s="243">
        <f>E5</f>
        <v>39227.05999999999</v>
      </c>
      <c r="F293" s="243">
        <f>F210</f>
        <v>122614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8" workbookViewId="0">
      <selection activeCell="E18" sqref="E18"/>
    </sheetView>
  </sheetViews>
  <sheetFormatPr defaultRowHeight="14.25" x14ac:dyDescent="0.2"/>
  <cols>
    <col min="3" max="3" width="44.375" customWidth="1"/>
    <col min="4" max="4" width="14.375" customWidth="1"/>
    <col min="5" max="5" width="14.12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6">
        <v>441192.25</v>
      </c>
      <c r="E7" s="295">
        <v>211811.74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441192.25</v>
      </c>
      <c r="E15" s="161">
        <f>SUM(E7:E14)</f>
        <v>211811.74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98">
        <v>4933319</v>
      </c>
      <c r="E17" s="297">
        <v>4933319</v>
      </c>
      <c r="F17" s="160"/>
    </row>
    <row r="18" spans="2:6" ht="21" customHeight="1" x14ac:dyDescent="0.2">
      <c r="B18" s="207">
        <v>122</v>
      </c>
      <c r="C18" s="208" t="s">
        <v>54</v>
      </c>
      <c r="D18" s="298">
        <v>10925</v>
      </c>
      <c r="E18" s="297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4944244</v>
      </c>
      <c r="E22" s="161">
        <f>SUM(E17:E21)</f>
        <v>4944244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5385436.25</v>
      </c>
      <c r="E33" s="166">
        <f>E15+E22+E31</f>
        <v>5156055.74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6" zoomScale="96" zoomScaleNormal="96" workbookViewId="0">
      <selection activeCell="F25" sqref="F25"/>
    </sheetView>
  </sheetViews>
  <sheetFormatPr defaultRowHeight="14.25" x14ac:dyDescent="0.2"/>
  <cols>
    <col min="3" max="3" width="8.125" bestFit="1" customWidth="1"/>
    <col min="4" max="4" width="33.375" customWidth="1"/>
    <col min="5" max="5" width="13.875" customWidth="1"/>
    <col min="6" max="6" width="13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300"/>
      <c r="F10" s="299">
        <v>3450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0</v>
      </c>
      <c r="F13" s="161">
        <f>SUM(F7:F12)</f>
        <v>3450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487886.3</v>
      </c>
      <c r="F19" s="297">
        <v>449949.24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487886.3</v>
      </c>
      <c r="F22" s="161">
        <f>SUM(F15:F21)</f>
        <v>449949.24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40168</v>
      </c>
      <c r="F25" s="295">
        <v>60282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4857381.95</v>
      </c>
      <c r="F26" s="295">
        <v>4642374.5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4897549.95</v>
      </c>
      <c r="F28" s="164">
        <f>SUM(F25:F27)</f>
        <v>4702656.5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5385436.25</v>
      </c>
      <c r="F30" s="166">
        <f>F13+F22+F28</f>
        <v>5156055.74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topLeftCell="A31" zoomScale="80" zoomScaleNormal="80" workbookViewId="0">
      <selection activeCell="J50" sqref="J50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13500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-13500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13500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-13500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109114</v>
      </c>
      <c r="E32" s="117"/>
      <c r="F32" s="123">
        <v>31105</v>
      </c>
      <c r="G32" s="126" t="s">
        <v>142</v>
      </c>
      <c r="H32" s="175">
        <f>'تقرير الايرادات والتبرعات '!G10</f>
        <v>92500</v>
      </c>
      <c r="J32" s="140">
        <f t="shared" si="0"/>
        <v>-16614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16100</v>
      </c>
      <c r="E34" s="117"/>
      <c r="F34" s="124">
        <v>31105002</v>
      </c>
      <c r="G34" s="125" t="s">
        <v>146</v>
      </c>
      <c r="H34" s="175"/>
      <c r="J34" s="140">
        <f t="shared" si="0"/>
        <v>-16100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0</v>
      </c>
      <c r="E37" s="117"/>
      <c r="F37" s="124">
        <v>31105005</v>
      </c>
      <c r="G37" s="125" t="s">
        <v>152</v>
      </c>
      <c r="H37" s="175"/>
      <c r="J37" s="140">
        <f t="shared" si="0"/>
        <v>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93014</v>
      </c>
      <c r="E38" s="117"/>
      <c r="F38" s="124">
        <v>31105006</v>
      </c>
      <c r="G38" s="125" t="s">
        <v>154</v>
      </c>
      <c r="H38" s="175"/>
      <c r="J38" s="140">
        <f t="shared" si="0"/>
        <v>-93014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10000</v>
      </c>
      <c r="J43" s="140">
        <f t="shared" si="0"/>
        <v>10000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122614</v>
      </c>
      <c r="E48" s="119"/>
      <c r="F48" s="128"/>
      <c r="G48" s="50" t="s">
        <v>42</v>
      </c>
      <c r="H48" s="177">
        <f>H7+H8+H17+H26+H32+H43</f>
        <v>102500</v>
      </c>
      <c r="J48" s="51">
        <f>H48-D48</f>
        <v>-20114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60282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40168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2025-03-30T20:17:43Z</dcterms:modified>
</cp:coreProperties>
</file>